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<sst xmlns="http://schemas.openxmlformats.org/spreadsheetml/2006/main" count="65" uniqueCount="52">
  <si>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 xml:space="preserve"> </t>
  </si>
  <si>
    <t>Revenue</t>
  </si>
  <si>
    <t>Description</t>
  </si>
  <si>
    <t>Year 1</t>
  </si>
  <si>
    <t>Year 2</t>
  </si>
  <si>
    <t>Year 3</t>
  </si>
  <si>
    <t>Year 4</t>
  </si>
  <si>
    <t>Year 5</t>
  </si>
  <si>
    <t>New Tenants</t>
  </si>
  <si>
    <t>Lease revenue</t>
  </si>
  <si>
    <t>Interest/Investment</t>
  </si>
  <si>
    <t>Total Revenue</t>
  </si>
  <si>
    <t>Expenses</t>
  </si>
  <si>
    <t>Taxes *</t>
  </si>
  <si>
    <t>Insurance</t>
  </si>
  <si>
    <t>actual quote</t>
  </si>
  <si>
    <t>Utilities</t>
  </si>
  <si>
    <t>estimate per sq ft</t>
  </si>
  <si>
    <t xml:space="preserve">Payroll </t>
  </si>
  <si>
    <t>Administration</t>
  </si>
  <si>
    <t>Management Services Fee (4%)</t>
  </si>
  <si>
    <t xml:space="preserve">Market rate, eviction, collection, </t>
  </si>
  <si>
    <t>Misc. Contract Services</t>
  </si>
  <si>
    <t>Landscape, Street, Elevator</t>
  </si>
  <si>
    <t>Repairs and Maintenance</t>
  </si>
  <si>
    <t>Elevator,  &amp; Emergancy repairs</t>
  </si>
  <si>
    <t>Reserve Account</t>
  </si>
  <si>
    <t>Requried by Trustee</t>
  </si>
  <si>
    <t>Operating Expenses</t>
  </si>
  <si>
    <t>per sq. ft</t>
  </si>
  <si>
    <t>Lease Payment</t>
  </si>
  <si>
    <t>Total Expenses</t>
  </si>
  <si>
    <t>Net Operating Income</t>
  </si>
  <si>
    <t>Debt Service</t>
  </si>
  <si>
    <t>Amount</t>
  </si>
  <si>
    <t>All in Swap Rate</t>
  </si>
  <si>
    <t>Amortization term</t>
  </si>
  <si>
    <t>Debt Service Coverage ratio</t>
  </si>
  <si>
    <t>Net Cash Flow</t>
  </si>
  <si>
    <t>Cum. cash flow</t>
  </si>
  <si>
    <t xml:space="preserve">Budget  Projection  </t>
  </si>
  <si>
    <t>Community Development Corporation</t>
  </si>
  <si>
    <t>999 Rio Street Barrio City USA</t>
  </si>
  <si>
    <t>$25.00 per Sq Ft</t>
  </si>
  <si>
    <t>Sq ft leasable</t>
  </si>
  <si>
    <t>New Users $28.00 per Sq Ft</t>
  </si>
  <si>
    <t>Inflation rate</t>
  </si>
  <si>
    <t>Legal, Accounting, Admin part time</t>
  </si>
  <si>
    <t xml:space="preserve"> Four, security,maint, admin asst, </t>
  </si>
  <si>
    <t>Beginning cash balance</t>
  </si>
  <si>
    <t>* property taxes are not applicable for housing on a qualifying CDC.</t>
  </si>
  <si>
    <t>Cash to repay Short Term debt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</si>
</sst>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43" fontId="7" fillId="0" borderId="0" xfId="15" applyFont="1" applyAlignment="1">
      <alignment/>
    </xf>
    <xf numFmtId="0" fontId="2" fillId="0" borderId="0" xfId="0" applyFont="1" applyAlignment="1" quotePrefix="1">
      <alignment horizontal="right"/>
    </xf>
    <xf numFmtId="44" fontId="3" fillId="0" borderId="0" xfId="17" applyFont="1" applyAlignment="1">
      <alignment/>
    </xf>
    <xf numFmtId="164" fontId="1" fillId="0" borderId="0" xfId="15" applyNumberFormat="1" applyFont="1" applyAlignment="1">
      <alignment/>
    </xf>
    <xf numFmtId="10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8" fillId="0" borderId="0" xfId="15" applyNumberFormat="1" applyFont="1" applyAlignment="1">
      <alignment/>
    </xf>
    <xf numFmtId="0" fontId="8" fillId="0" borderId="0" xfId="0" applyFont="1" applyAlignment="1" quotePrefix="1">
      <alignment horizontal="right"/>
    </xf>
    <xf numFmtId="10" fontId="8" fillId="0" borderId="0" xfId="19" applyNumberFormat="1" applyFont="1" applyAlignment="1" quotePrefix="1">
      <alignment/>
    </xf>
    <xf numFmtId="2" fontId="3" fillId="0" borderId="0" xfId="19" applyNumberFormat="1" applyFont="1" applyAlignment="1">
      <alignment/>
    </xf>
    <xf numFmtId="164" fontId="3" fillId="0" borderId="2" xfId="0" applyNumberFormat="1" applyFont="1" applyBorder="1" applyAlignment="1">
      <alignment/>
    </xf>
    <xf numFmtId="0" fontId="8" fillId="0" borderId="0" xfId="0" applyFont="1" applyAlignment="1">
      <alignment horizontal="left"/>
    </xf>
    <xf numFmtId="164" fontId="9" fillId="0" borderId="0" xfId="15" applyNumberFormat="1" applyFont="1" applyAlignment="1" applyProtection="1">
      <alignment/>
      <protection locked="0"/>
    </xf>
    <xf numFmtId="10" fontId="9" fillId="0" borderId="0" xfId="19" applyNumberFormat="1" applyFont="1" applyAlignment="1" applyProtection="1" quotePrefix="1">
      <alignment/>
      <protection locked="0"/>
    </xf>
    <xf numFmtId="164" fontId="10" fillId="0" borderId="0" xfId="15" applyNumberFormat="1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0" fontId="11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>
      <alignment/>
    </xf>
    <xf numFmtId="43" fontId="1" fillId="2" borderId="0" xfId="15" applyFont="1" applyFill="1" applyAlignment="1" applyProtection="1">
      <alignment horizontal="center"/>
      <protection locked="0"/>
    </xf>
    <xf numFmtId="164" fontId="3" fillId="2" borderId="0" xfId="15" applyNumberFormat="1" applyFont="1" applyFill="1" applyAlignment="1" applyProtection="1" quotePrefix="1">
      <alignment horizontal="center"/>
      <protection locked="0"/>
    </xf>
    <xf numFmtId="164" fontId="3" fillId="2" borderId="0" xfId="0" applyNumberFormat="1" applyFont="1" applyFill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64" fontId="10" fillId="0" borderId="0" xfId="15" applyNumberFormat="1" applyFont="1" applyAlignment="1" applyProtection="1">
      <alignment/>
      <protection locked="0"/>
    </xf>
    <xf numFmtId="164" fontId="3" fillId="0" borderId="0" xfId="15" applyNumberFormat="1" applyFont="1" applyAlignment="1" applyProtection="1">
      <alignment/>
      <protection locked="0"/>
    </xf>
    <xf numFmtId="164" fontId="3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24.140625" style="0" customWidth="1"/>
    <col min="2" max="2" width="24.7109375" style="0" customWidth="1"/>
    <col min="3" max="3" width="15.57421875" style="0" customWidth="1"/>
    <col min="4" max="4" width="10.7109375" style="0" customWidth="1"/>
    <col min="6" max="6" width="10.57421875" style="0" customWidth="1"/>
    <col min="7" max="7" width="11.28125" style="0" customWidth="1"/>
    <col min="8" max="8" width="11.140625" style="0" customWidth="1"/>
  </cols>
  <sheetData>
    <row r="1" ht="12.75">
      <c r="A1" s="1" t="s">
        <v>41</v>
      </c>
    </row>
    <row r="2" ht="12.75">
      <c r="A2" s="1" t="s">
        <v>42</v>
      </c>
    </row>
    <row r="3" spans="1:8" ht="12.75">
      <c r="A3" s="2" t="s">
        <v>40</v>
      </c>
      <c r="E3" s="3" t="s">
        <v>0</v>
      </c>
      <c r="F3" s="3" t="s">
        <v>0</v>
      </c>
      <c r="G3" s="3" t="s">
        <v>0</v>
      </c>
      <c r="H3" s="3" t="s">
        <v>0</v>
      </c>
    </row>
    <row r="4" spans="4:8" ht="12.75">
      <c r="D4" s="3" t="s">
        <v>0</v>
      </c>
      <c r="E4" s="4" t="s">
        <v>0</v>
      </c>
      <c r="F4" s="4" t="s">
        <v>0</v>
      </c>
      <c r="G4" s="4" t="s">
        <v>0</v>
      </c>
      <c r="H4" s="4" t="s">
        <v>0</v>
      </c>
    </row>
    <row r="5" spans="2:8" ht="12.75">
      <c r="B5" s="52" t="s">
        <v>46</v>
      </c>
      <c r="C5" s="42">
        <v>0.015</v>
      </c>
      <c r="D5" s="3"/>
      <c r="E5" s="4"/>
      <c r="F5" s="4"/>
      <c r="G5" s="4"/>
      <c r="H5" s="4"/>
    </row>
    <row r="6" spans="1:8" ht="12.75">
      <c r="A6" s="5" t="s">
        <v>1</v>
      </c>
      <c r="B6" s="6" t="s">
        <v>2</v>
      </c>
      <c r="C6" s="6" t="s">
        <v>44</v>
      </c>
      <c r="D6" s="6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spans="1:8" ht="12.75">
      <c r="A7" s="8" t="s">
        <v>8</v>
      </c>
      <c r="B7" s="47" t="s">
        <v>45</v>
      </c>
      <c r="C7" s="40">
        <v>15000</v>
      </c>
      <c r="D7" s="44">
        <v>0</v>
      </c>
      <c r="E7" s="45">
        <v>0</v>
      </c>
      <c r="F7" s="46">
        <f>28*C7</f>
        <v>420000</v>
      </c>
      <c r="G7" s="46">
        <f>F7*(1+$C5)</f>
        <v>426299.99999999994</v>
      </c>
      <c r="H7" s="46">
        <f>G7*(1+$C5)</f>
        <v>432694.4999999999</v>
      </c>
    </row>
    <row r="8" spans="1:8" ht="12.75">
      <c r="A8" s="10" t="s">
        <v>9</v>
      </c>
      <c r="B8" s="47" t="s">
        <v>43</v>
      </c>
      <c r="C8" s="41">
        <v>65000</v>
      </c>
      <c r="D8" s="11">
        <f>C8*25</f>
        <v>1625000</v>
      </c>
      <c r="E8" s="12">
        <f>D8*(1+$C5)</f>
        <v>1649374.9999999998</v>
      </c>
      <c r="F8" s="12">
        <f>E8*(1+$C5)</f>
        <v>1674115.6249999995</v>
      </c>
      <c r="G8" s="12">
        <f>F8*(1+$C5)</f>
        <v>1699227.3593749993</v>
      </c>
      <c r="H8" s="12">
        <f>G8*(1+$C5)</f>
        <v>1724715.769765624</v>
      </c>
    </row>
    <row r="9" spans="1:8" ht="12.75">
      <c r="A9" s="8" t="s">
        <v>10</v>
      </c>
      <c r="B9" s="8"/>
      <c r="C9" s="43"/>
      <c r="D9" s="13">
        <v>50000</v>
      </c>
      <c r="E9" s="14">
        <v>51250</v>
      </c>
      <c r="F9" s="14">
        <v>52531.25</v>
      </c>
      <c r="G9" s="14">
        <v>53844.53124999998</v>
      </c>
      <c r="H9" s="14">
        <v>55190.64453124997</v>
      </c>
    </row>
    <row r="10" spans="1:8" ht="12.75">
      <c r="A10" s="6" t="s">
        <v>11</v>
      </c>
      <c r="B10" s="15"/>
      <c r="C10" s="36">
        <f>C7+C8</f>
        <v>80000</v>
      </c>
      <c r="D10" s="16">
        <v>1750000</v>
      </c>
      <c r="E10" s="16">
        <f>SUM(E7:E9)</f>
        <v>1700624.9999999998</v>
      </c>
      <c r="F10" s="16">
        <f>SUM(F7:F9)</f>
        <v>2146646.8749999995</v>
      </c>
      <c r="G10" s="16">
        <f>SUM(G7:G9)</f>
        <v>2179371.890624999</v>
      </c>
      <c r="H10" s="16">
        <f>SUM(H7:H9)</f>
        <v>2212600.914296874</v>
      </c>
    </row>
    <row r="11" spans="1:8" ht="12.75">
      <c r="A11" s="5" t="s">
        <v>12</v>
      </c>
      <c r="D11" s="11"/>
      <c r="E11" s="8"/>
      <c r="F11" s="8"/>
      <c r="G11" s="8"/>
      <c r="H11" s="8"/>
    </row>
    <row r="12" spans="1:8" ht="12.75">
      <c r="A12" s="10" t="s">
        <v>13</v>
      </c>
      <c r="B12" s="8"/>
      <c r="C12" s="8"/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10" t="s">
        <v>14</v>
      </c>
      <c r="B13" s="18" t="s">
        <v>15</v>
      </c>
      <c r="C13" s="9"/>
      <c r="D13" s="50">
        <v>18000</v>
      </c>
      <c r="E13" s="11">
        <f>D13*(1+$C$5)</f>
        <v>18270</v>
      </c>
      <c r="F13" s="11">
        <f>E13*(1+$C$5)</f>
        <v>18544.05</v>
      </c>
      <c r="G13" s="11">
        <f>F13*(1+$C$5)</f>
        <v>18822.21075</v>
      </c>
      <c r="H13" s="11">
        <f>G13*(1+$C$5)</f>
        <v>19104.543911249995</v>
      </c>
    </row>
    <row r="14" spans="1:8" ht="12.75">
      <c r="A14" s="10" t="s">
        <v>16</v>
      </c>
      <c r="B14" s="18" t="s">
        <v>17</v>
      </c>
      <c r="C14" s="9"/>
      <c r="D14" s="50">
        <v>160000</v>
      </c>
      <c r="E14" s="11">
        <f aca="true" t="shared" si="0" ref="E14:H15">D14*(1+$C$5)</f>
        <v>162399.99999999997</v>
      </c>
      <c r="F14" s="11">
        <f t="shared" si="0"/>
        <v>164835.99999999994</v>
      </c>
      <c r="G14" s="11">
        <f t="shared" si="0"/>
        <v>167308.53999999992</v>
      </c>
      <c r="H14" s="11">
        <f t="shared" si="0"/>
        <v>169818.1680999999</v>
      </c>
    </row>
    <row r="15" spans="1:8" ht="12.75">
      <c r="A15" s="10" t="s">
        <v>18</v>
      </c>
      <c r="B15" s="18" t="s">
        <v>48</v>
      </c>
      <c r="C15" s="9"/>
      <c r="D15" s="51">
        <f>112000</f>
        <v>112000</v>
      </c>
      <c r="E15" s="11">
        <f t="shared" si="0"/>
        <v>113679.99999999999</v>
      </c>
      <c r="F15" s="11">
        <f t="shared" si="0"/>
        <v>115385.19999999997</v>
      </c>
      <c r="G15" s="11">
        <f t="shared" si="0"/>
        <v>117115.97799999996</v>
      </c>
      <c r="H15" s="11">
        <f t="shared" si="0"/>
        <v>118872.71766999994</v>
      </c>
    </row>
    <row r="16" spans="1:8" ht="12.75">
      <c r="A16" s="10" t="s">
        <v>19</v>
      </c>
      <c r="B16" s="18" t="s">
        <v>47</v>
      </c>
      <c r="C16" s="9"/>
      <c r="D16" s="51">
        <f>70000</f>
        <v>70000</v>
      </c>
      <c r="E16" s="11">
        <f>D16*(1+$C$5)</f>
        <v>71050</v>
      </c>
      <c r="F16" s="11">
        <f>E16*(1+$C$5)</f>
        <v>72115.75</v>
      </c>
      <c r="G16" s="11">
        <f>F16*(1+$C$5)</f>
        <v>73197.48624999999</v>
      </c>
      <c r="H16" s="11">
        <f>G16*(1+$C$5)</f>
        <v>74295.44854374998</v>
      </c>
    </row>
    <row r="17" spans="1:8" ht="12.75">
      <c r="A17" s="10" t="s">
        <v>20</v>
      </c>
      <c r="B17" s="18" t="s">
        <v>21</v>
      </c>
      <c r="C17" s="9"/>
      <c r="D17" s="51">
        <f>(D7+D8)*0.04</f>
        <v>65000</v>
      </c>
      <c r="E17" s="17">
        <f>(E7+E8)*0.04</f>
        <v>65974.99999999999</v>
      </c>
      <c r="F17" s="17">
        <f>(F7+F8)*0.04</f>
        <v>83764.62499999999</v>
      </c>
      <c r="G17" s="17">
        <f>(G7+G8)*0.04</f>
        <v>85021.09437499997</v>
      </c>
      <c r="H17" s="17">
        <f>(H7+H8)*0.04</f>
        <v>86296.41079062496</v>
      </c>
    </row>
    <row r="18" spans="1:8" ht="12.75">
      <c r="A18" s="10" t="s">
        <v>22</v>
      </c>
      <c r="B18" s="18" t="s">
        <v>23</v>
      </c>
      <c r="C18" s="9"/>
      <c r="D18" s="51">
        <f>98000</f>
        <v>98000</v>
      </c>
      <c r="E18" s="11">
        <f aca="true" t="shared" si="1" ref="E18:H19">D18*(1+$C$5)</f>
        <v>99469.99999999999</v>
      </c>
      <c r="F18" s="11">
        <f t="shared" si="1"/>
        <v>100962.04999999997</v>
      </c>
      <c r="G18" s="11">
        <f t="shared" si="1"/>
        <v>102476.48074999996</v>
      </c>
      <c r="H18" s="11">
        <f t="shared" si="1"/>
        <v>104013.62796124995</v>
      </c>
    </row>
    <row r="19" spans="1:8" ht="12.75">
      <c r="A19" s="10" t="s">
        <v>24</v>
      </c>
      <c r="B19" s="18" t="s">
        <v>25</v>
      </c>
      <c r="C19" s="9"/>
      <c r="D19" s="51">
        <v>100000</v>
      </c>
      <c r="E19" s="11">
        <f t="shared" si="1"/>
        <v>101499.99999999999</v>
      </c>
      <c r="F19" s="11">
        <f t="shared" si="1"/>
        <v>103022.49999999997</v>
      </c>
      <c r="G19" s="11">
        <f t="shared" si="1"/>
        <v>104567.83749999997</v>
      </c>
      <c r="H19" s="11">
        <f t="shared" si="1"/>
        <v>106136.35506249995</v>
      </c>
    </row>
    <row r="20" spans="1:8" ht="12.75">
      <c r="A20" s="18" t="s">
        <v>26</v>
      </c>
      <c r="B20" s="18" t="s">
        <v>27</v>
      </c>
      <c r="C20" s="9"/>
      <c r="D20" s="51">
        <v>65000</v>
      </c>
      <c r="E20" s="11">
        <f>D20</f>
        <v>65000</v>
      </c>
      <c r="F20" s="11">
        <f>E20</f>
        <v>65000</v>
      </c>
      <c r="G20" s="11">
        <f>F20</f>
        <v>65000</v>
      </c>
      <c r="H20" s="11">
        <f>G20</f>
        <v>65000</v>
      </c>
    </row>
    <row r="21" spans="1:8" ht="15">
      <c r="A21" s="8" t="s">
        <v>51</v>
      </c>
      <c r="B21" s="19"/>
      <c r="C21" s="19"/>
      <c r="D21" s="20">
        <v>0</v>
      </c>
      <c r="E21" s="21">
        <f>D21</f>
        <v>0</v>
      </c>
      <c r="F21" s="21">
        <f>E21</f>
        <v>0</v>
      </c>
      <c r="G21" s="22">
        <v>0</v>
      </c>
      <c r="H21" s="22">
        <v>0</v>
      </c>
    </row>
    <row r="22" spans="1:9" ht="12.75">
      <c r="A22" s="6" t="s">
        <v>28</v>
      </c>
      <c r="B22" s="8"/>
      <c r="C22" s="8"/>
      <c r="D22" s="12">
        <f>SUM(D12:D21)</f>
        <v>688000</v>
      </c>
      <c r="E22" s="12">
        <f>SUM(E12:E21)</f>
        <v>697344.9999999999</v>
      </c>
      <c r="F22" s="12">
        <f>SUM(F12:F21)</f>
        <v>723630.1749999998</v>
      </c>
      <c r="G22" s="12">
        <f>SUM(G12:G21)</f>
        <v>733509.6276249997</v>
      </c>
      <c r="H22" s="12">
        <f>SUM(H12:H21)</f>
        <v>743537.2720393747</v>
      </c>
      <c r="I22" s="3" t="s">
        <v>0</v>
      </c>
    </row>
    <row r="23" spans="1:8" ht="12.75">
      <c r="A23" s="23" t="s">
        <v>29</v>
      </c>
      <c r="B23" s="24" t="s">
        <v>0</v>
      </c>
      <c r="C23" s="24"/>
      <c r="D23" s="25">
        <f>D22/$C10</f>
        <v>8.6</v>
      </c>
      <c r="E23" s="25">
        <f>E22/$C10</f>
        <v>8.716812499999998</v>
      </c>
      <c r="F23" s="25">
        <f>F22/$C10</f>
        <v>9.045377187499998</v>
      </c>
      <c r="G23" s="25">
        <f>G22/$C10</f>
        <v>9.168870345312497</v>
      </c>
      <c r="H23" s="25">
        <f>H22/$C10</f>
        <v>9.294215900492183</v>
      </c>
    </row>
    <row r="24" spans="1:8" ht="12.75">
      <c r="A24" s="10" t="s">
        <v>30</v>
      </c>
      <c r="B24" s="8"/>
      <c r="C24" s="8"/>
      <c r="D24" s="11">
        <v>70000</v>
      </c>
      <c r="E24" s="11">
        <v>70000</v>
      </c>
      <c r="F24" s="11">
        <v>70000</v>
      </c>
      <c r="G24" s="11">
        <v>70000</v>
      </c>
      <c r="H24" s="11">
        <v>70000</v>
      </c>
    </row>
    <row r="25" spans="1:8" ht="12.75">
      <c r="A25" s="6" t="s">
        <v>31</v>
      </c>
      <c r="B25" s="15"/>
      <c r="C25" s="15"/>
      <c r="D25" s="16">
        <f>D22+D24</f>
        <v>758000</v>
      </c>
      <c r="E25" s="16">
        <f>E22+E24</f>
        <v>767344.9999999999</v>
      </c>
      <c r="F25" s="16">
        <f>F22+F24</f>
        <v>793630.1749999998</v>
      </c>
      <c r="G25" s="16">
        <f>G22+G24</f>
        <v>803509.6276249997</v>
      </c>
      <c r="H25" s="16">
        <f>H22+H24</f>
        <v>813537.2720393747</v>
      </c>
    </row>
    <row r="26" spans="1:8" ht="12.75">
      <c r="A26" s="26"/>
      <c r="B26" s="8"/>
      <c r="C26" s="8"/>
      <c r="D26" s="27" t="s">
        <v>0</v>
      </c>
      <c r="E26" s="8"/>
      <c r="F26" s="8"/>
      <c r="G26" s="8"/>
      <c r="H26" s="8"/>
    </row>
    <row r="27" spans="1:8" ht="12.75">
      <c r="A27" s="6" t="s">
        <v>32</v>
      </c>
      <c r="B27" s="1"/>
      <c r="C27" s="1"/>
      <c r="D27" s="28">
        <f>D10-D25</f>
        <v>992000</v>
      </c>
      <c r="E27" s="28">
        <f>E10-E25</f>
        <v>933279.9999999999</v>
      </c>
      <c r="F27" s="28">
        <f>F10-F25</f>
        <v>1353016.6999999997</v>
      </c>
      <c r="G27" s="28">
        <f>G10-G25</f>
        <v>1375862.2629999993</v>
      </c>
      <c r="H27" s="28">
        <f>H10-H25</f>
        <v>1399063.642257499</v>
      </c>
    </row>
    <row r="28" spans="1:8" ht="12.75">
      <c r="A28" s="8"/>
      <c r="B28" s="8"/>
      <c r="C28" s="8"/>
      <c r="D28" s="27" t="s">
        <v>0</v>
      </c>
      <c r="E28" s="8"/>
      <c r="F28" s="8"/>
      <c r="G28" s="8"/>
      <c r="H28" s="8"/>
    </row>
    <row r="29" spans="1:8" ht="12.75">
      <c r="A29" s="5" t="s">
        <v>33</v>
      </c>
      <c r="B29" s="29"/>
      <c r="C29" s="29"/>
      <c r="D29" s="30">
        <f>PMT(B31,B32,B30,0,1)</f>
        <v>-740246.2384827007</v>
      </c>
      <c r="E29" s="30">
        <f>D29</f>
        <v>-740246.2384827007</v>
      </c>
      <c r="F29" s="30">
        <v>-796321.268750027</v>
      </c>
      <c r="G29" s="30">
        <v>-796321.268750027</v>
      </c>
      <c r="H29" s="30">
        <v>-796321.268750027</v>
      </c>
    </row>
    <row r="30" spans="1:8" ht="12.75">
      <c r="A30" s="31" t="s">
        <v>34</v>
      </c>
      <c r="B30" s="38">
        <v>9000000</v>
      </c>
      <c r="C30" s="32"/>
      <c r="D30" s="8"/>
      <c r="E30" s="8"/>
      <c r="F30" s="8"/>
      <c r="G30" s="8"/>
      <c r="H30" s="8"/>
    </row>
    <row r="31" spans="1:8" ht="12.75">
      <c r="A31" s="33" t="s">
        <v>35</v>
      </c>
      <c r="B31" s="39">
        <v>0.06</v>
      </c>
      <c r="C31" s="34"/>
      <c r="D31" s="37" t="s">
        <v>0</v>
      </c>
      <c r="E31" s="8"/>
      <c r="F31" s="8"/>
      <c r="G31" s="8"/>
      <c r="H31" s="8"/>
    </row>
    <row r="32" spans="1:8" ht="12.75">
      <c r="A32" s="31" t="s">
        <v>36</v>
      </c>
      <c r="B32" s="38">
        <v>20</v>
      </c>
      <c r="C32" s="32"/>
      <c r="D32" s="8"/>
      <c r="E32" s="8"/>
      <c r="F32" s="8"/>
      <c r="G32" s="8"/>
      <c r="H32" s="8"/>
    </row>
    <row r="33" spans="1:8" ht="12.75">
      <c r="A33" s="8"/>
      <c r="C33" s="8"/>
      <c r="D33" s="8"/>
      <c r="E33" s="8"/>
      <c r="F33" s="8"/>
      <c r="G33" s="8"/>
      <c r="H33" s="8"/>
    </row>
    <row r="34" spans="1:8" ht="12.75">
      <c r="A34" s="8" t="s">
        <v>37</v>
      </c>
      <c r="B34" s="8"/>
      <c r="C34" s="8"/>
      <c r="D34" s="35">
        <f>-D27/D29</f>
        <v>1.340094617749527</v>
      </c>
      <c r="E34" s="35">
        <f>-E27/E29</f>
        <v>1.2607696621504823</v>
      </c>
      <c r="F34" s="35">
        <f>-F27/F29</f>
        <v>1.6990839666053486</v>
      </c>
      <c r="G34" s="35">
        <f>-G27/G29</f>
        <v>1.727772843691176</v>
      </c>
      <c r="H34" s="35">
        <f>-H27/H29</f>
        <v>1.7569085457852798</v>
      </c>
    </row>
    <row r="35" spans="1:8" ht="12.75">
      <c r="A35" s="8" t="s">
        <v>38</v>
      </c>
      <c r="B35" s="48" t="s">
        <v>49</v>
      </c>
      <c r="C35" s="49">
        <v>100</v>
      </c>
      <c r="D35" s="12">
        <f>D27+D29</f>
        <v>251753.76151729934</v>
      </c>
      <c r="E35" s="12">
        <f>E27+E29</f>
        <v>193033.76151729922</v>
      </c>
      <c r="F35" s="12">
        <f>F27+F29</f>
        <v>556695.4312499727</v>
      </c>
      <c r="G35" s="12">
        <f>G27+G29</f>
        <v>579540.9942499723</v>
      </c>
      <c r="H35" s="12">
        <f>H27+H29</f>
        <v>602742.373507472</v>
      </c>
    </row>
    <row r="36" spans="1:8" ht="12.75">
      <c r="A36" s="10" t="s">
        <v>39</v>
      </c>
      <c r="C36" s="8"/>
      <c r="D36" s="12">
        <f>D35+C35</f>
        <v>251853.76151729934</v>
      </c>
      <c r="E36" s="12">
        <f>D36+E35</f>
        <v>444887.52303459856</v>
      </c>
      <c r="F36" s="12">
        <f>E36+F35</f>
        <v>1001582.9542845712</v>
      </c>
      <c r="G36" s="12">
        <f>F36+G35</f>
        <v>1581123.9485345436</v>
      </c>
      <c r="H36" s="12">
        <f>G36+H35</f>
        <v>2183866.3220420154</v>
      </c>
    </row>
    <row r="39" ht="12.75">
      <c r="A39" s="10" t="s">
        <v>50</v>
      </c>
    </row>
  </sheetData>
  <sheetProtection password="CB5F" sheet="1" objects="1" scenarios="1" formatCells="0" formatColumns="0" formatRow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Whitehat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</dc:creator>
  <cp:keywords/>
  <dc:description/>
  <cp:lastModifiedBy>Joe Dragt</cp:lastModifiedBy>
  <dcterms:created xsi:type="dcterms:W3CDTF">2003-02-06T22:18:15Z</dcterms:created>
  <dcterms:modified xsi:type="dcterms:W3CDTF">2003-02-11T15:10:43Z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-528459033</vt:i4>
  </property>
  <property fmtid="{D5CDD505-2E9C-101B-9397-08002B2CF9AE}" pid="3" name="_EmailSubject">
    <vt:lpwstr>Non Profit resource downloads</vt:lpwstr>
  </property>
  <property fmtid="{D5CDD505-2E9C-101B-9397-08002B2CF9AE}" pid="4" name="_AuthorEmail">
    <vt:lpwstr>thomasc@ffainc.net</vt:lpwstr>
  </property>
  <property fmtid="{D5CDD505-2E9C-101B-9397-08002B2CF9AE}" pid="5" name="_AuthorEmailDisplayName">
    <vt:lpwstr>Thomas Castellanos</vt:lpwstr>
  </property>
</Properties>
</file>